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pliance\Reports\TOP 5 ab 2020\TOP 5 2021\"/>
    </mc:Choice>
  </mc:AlternateContent>
  <bookViews>
    <workbookView xWindow="0" yWindow="0" windowWidth="28800" windowHeight="9630"/>
  </bookViews>
  <sheets>
    <sheet name="2021final" sheetId="9" r:id="rId1"/>
  </sheets>
  <calcPr calcId="162913"/>
</workbook>
</file>

<file path=xl/calcChain.xml><?xml version="1.0" encoding="utf-8"?>
<calcChain xmlns="http://schemas.openxmlformats.org/spreadsheetml/2006/main">
  <c r="D34" i="9" l="1"/>
  <c r="C34" i="9"/>
  <c r="D33" i="9"/>
  <c r="C33" i="9"/>
  <c r="D32" i="9"/>
  <c r="C32" i="9"/>
  <c r="D31" i="9"/>
  <c r="C31" i="9"/>
  <c r="D23" i="9"/>
  <c r="C23" i="9"/>
  <c r="D22" i="9"/>
  <c r="C22" i="9"/>
  <c r="D21" i="9"/>
  <c r="C21" i="9"/>
  <c r="D20" i="9"/>
  <c r="C20" i="9"/>
  <c r="D12" i="9"/>
  <c r="C12" i="9"/>
  <c r="D11" i="9"/>
  <c r="C11" i="9"/>
  <c r="D10" i="9"/>
  <c r="C10" i="9"/>
  <c r="D9" i="9"/>
  <c r="C9" i="9"/>
  <c r="D122" i="9" l="1"/>
  <c r="C122" i="9"/>
  <c r="D121" i="9"/>
  <c r="C121" i="9"/>
  <c r="D120" i="9"/>
  <c r="C120" i="9"/>
  <c r="D119" i="9"/>
  <c r="C119" i="9"/>
  <c r="D111" i="9"/>
  <c r="C111" i="9"/>
  <c r="D110" i="9"/>
  <c r="C110" i="9"/>
  <c r="D109" i="9"/>
  <c r="C109" i="9"/>
  <c r="D108" i="9"/>
  <c r="C108" i="9"/>
  <c r="D107" i="9"/>
  <c r="C107" i="9"/>
  <c r="D96" i="9" l="1"/>
  <c r="C96" i="9"/>
  <c r="D95" i="9"/>
  <c r="C95" i="9"/>
  <c r="D94" i="9"/>
  <c r="C94" i="9"/>
  <c r="D93" i="9"/>
  <c r="C93" i="9"/>
  <c r="D74" i="9"/>
  <c r="C74" i="9"/>
  <c r="D73" i="9"/>
  <c r="C73" i="9"/>
  <c r="D72" i="9"/>
  <c r="C72" i="9"/>
  <c r="D64" i="9"/>
  <c r="C64" i="9"/>
  <c r="D63" i="9"/>
  <c r="C63" i="9"/>
  <c r="D62" i="9"/>
  <c r="C62" i="9"/>
  <c r="D61" i="9"/>
  <c r="C61" i="9"/>
  <c r="D45" i="9"/>
  <c r="C45" i="9"/>
  <c r="D44" i="9"/>
  <c r="C44" i="9"/>
  <c r="D43" i="9"/>
  <c r="C43" i="9"/>
  <c r="D42" i="9"/>
  <c r="C42" i="9"/>
</calcChain>
</file>

<file path=xl/sharedStrings.xml><?xml version="1.0" encoding="utf-8"?>
<sst xmlns="http://schemas.openxmlformats.org/spreadsheetml/2006/main" count="209" uniqueCount="67">
  <si>
    <t>Prozentsatz 
gelenkter Aufträge</t>
  </si>
  <si>
    <t>Kategorie des Finanzinstruments</t>
  </si>
  <si>
    <t>Angabe, ob im Vorjahr im Durchschnitt &lt; 1 Handelsgeschäft pro Geschäftstag ausgeführt wurde</t>
  </si>
  <si>
    <t>Schuldtitel - Schuldverschreibungen</t>
  </si>
  <si>
    <t>Die fünf Ausführungsplätze, die ausgehend vom Handelsvolumen am wichtigsten sind (in absteigender Reihenfolge nach Handelsvolumen)</t>
  </si>
  <si>
    <t>Anteil des Handelsvolumens als Prozentsatz des gesamten Volumens in dieser Kategorie</t>
  </si>
  <si>
    <t>Anteil der ausgeführten Aufträge als Prozentsatz aller Aufträge in dieser Kategorie</t>
  </si>
  <si>
    <t>Prozentsatz 
passiver Aufträge</t>
  </si>
  <si>
    <t>Prozentsatz 
aggressiver Aufträge</t>
  </si>
  <si>
    <t>Nein</t>
  </si>
  <si>
    <t>HSBC Trinkaus &amp; Burkhardt AG</t>
  </si>
  <si>
    <t>Landesbank Baden-Württemberg</t>
  </si>
  <si>
    <t>Ja</t>
  </si>
  <si>
    <t>DZ Bank AG</t>
  </si>
  <si>
    <t>Zinsderivate -  Terminkontrakte und Optionskontrakte, die für den Handel auf Handelsplätzen zugelassen sind</t>
  </si>
  <si>
    <t>Aktienderivate - Optionskontrakte und Terminkontrakte, die für den Handel auf Handelsplätzen zugelassen sind</t>
  </si>
  <si>
    <t>DekaBank Deutsche Girozentrale Frankfurt</t>
  </si>
  <si>
    <t>DekaBank Deutsche Girozentrale</t>
  </si>
  <si>
    <t>DZ BANK AG</t>
  </si>
  <si>
    <t>Börsengehandelte Produkte (börsengehandelte Fonds, börsengehandelte Schuldverschreibungen und börsengehandelte Rohstoffprodukte)</t>
  </si>
  <si>
    <t>Norddeutsche Landesbank - Girozentrale -</t>
  </si>
  <si>
    <t>Sonstige Instrumente</t>
  </si>
  <si>
    <t>LEI</t>
  </si>
  <si>
    <t>JUNT405OW8OY5GN4DX16</t>
  </si>
  <si>
    <t>B81CK4ESI35472RHJ606</t>
  </si>
  <si>
    <t>DIZES5CFO5K3I5R58746</t>
  </si>
  <si>
    <t>DSNHHQ2B9X5N6OUJ1236</t>
  </si>
  <si>
    <t>529900HNOAA1KXQJUQ27</t>
  </si>
  <si>
    <t>0W2PZJM8XOY22M4GG883</t>
  </si>
  <si>
    <t>Name Handelsplatz</t>
  </si>
  <si>
    <t>Name Broker/Kontrahent</t>
  </si>
  <si>
    <t>Bloomberg MTF</t>
  </si>
  <si>
    <t>MZI1VDH2BQLFZGLQDO60</t>
  </si>
  <si>
    <t>BNP PARIBAS</t>
  </si>
  <si>
    <t>BofA Securities Europe SA</t>
  </si>
  <si>
    <t>UBS Europe SE</t>
  </si>
  <si>
    <t>Landesbank Baden-Wuerttemberg Stuttgart</t>
  </si>
  <si>
    <t>M.M.Warburg &amp; CO [AG &amp; Co.] KGaA</t>
  </si>
  <si>
    <t>HSBC Trinkaus &amp; Burkhardt AG Duesseldorf</t>
  </si>
  <si>
    <t>5299007QVIQ7IO64NX37</t>
  </si>
  <si>
    <t>549300ZK53CNGEEI6A29</t>
  </si>
  <si>
    <t>J.P. Morgan AG</t>
  </si>
  <si>
    <t>BNP Paribas Securities Services S.C.A., Paris</t>
  </si>
  <si>
    <t>549300WCGB70D06XZS54</t>
  </si>
  <si>
    <t>Nykredit Realkredit A/S Kopenhagen</t>
  </si>
  <si>
    <t>Deutsche Bank AG</t>
  </si>
  <si>
    <t>Morgan Stanley Europe SE</t>
  </si>
  <si>
    <t>Währungsderivate - Swaps, Termingeschäfte und sonstige Währungsderivate</t>
  </si>
  <si>
    <t>Währungsderivate - Terminkontrakte und Optionskontrakte, die für den Handel auf Handelsplätzen zugelassen sind</t>
  </si>
  <si>
    <t>Landesbank HessenThüringen Girozentrale</t>
  </si>
  <si>
    <t>Goldman Sachs Bank Europe SE</t>
  </si>
  <si>
    <t>8IBZUGJ7JPLH368JE346</t>
  </si>
  <si>
    <t>Landesbank Hessen-Thüringen Girozentrale</t>
  </si>
  <si>
    <t>State Street Bank International GmbH</t>
  </si>
  <si>
    <t>ZMHGNT7ZPKZ3UFZ8EO46</t>
  </si>
  <si>
    <t>Flow Traders B.V.</t>
  </si>
  <si>
    <t>Jane Street Netherlands B.V.</t>
  </si>
  <si>
    <t>EXECUTION</t>
  </si>
  <si>
    <t>PLACEMENT</t>
  </si>
  <si>
    <t>Eigenkapitalinstrumente - Tick-Größe/Liquiditätsbänder 5 und 6 (ab 2 000 Geschäften pro Tag)</t>
  </si>
  <si>
    <t>Eigenkapitalinstrumente - Tick-Größe/Liquiditätsbänder 3 und 4 (zwischen 80 und 1 999 Geschäften pro Tag)</t>
  </si>
  <si>
    <t xml:space="preserve">Ja </t>
  </si>
  <si>
    <t>Eigenkapitainstrumente Tick-Größe/Liquiditätsbänder 1 und 2 (zwischen 0 und 79 Geschäften pro Tag)</t>
  </si>
  <si>
    <t>Société Générale S.A.</t>
  </si>
  <si>
    <t>O2RNE8IBXP4R0TD8PU41</t>
  </si>
  <si>
    <t xml:space="preserve">MIDIF II Ausführungsgrundsätze 2021  </t>
  </si>
  <si>
    <t>Warburg Invest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</si>
</sst>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.00\ _€_-;\-* #,##0.00\ _€_-;_-* &quot;-&quot;??\ _€_-;_-@_-"/>
    <numFmt numFmtId="166" formatCode="_(* #,##0.00_);_(* \(#,##0.00\);_(* &quot;-&quot;_);_(* @_)"/>
    <numFmt numFmtId="167" formatCode="_-[$€]* #,##0.00_-;\-[$€]* #,##0.00_-;_-[$€]* &quot;-&quot;??_-;_-@_-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[$€-2]\ * #,##0.00_ ;_ [$€-2]\ * \-#,##0.00_ ;_ [$€-2]\ * &quot;-&quot;??_ "/>
  </numFmts>
  <fonts count="5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SansSerif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9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2" fillId="0" borderId="0"/>
    <xf numFmtId="0" fontId="23" fillId="0" borderId="0"/>
    <xf numFmtId="0" fontId="23" fillId="0" borderId="0"/>
    <xf numFmtId="165" fontId="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3" fillId="0" borderId="0"/>
    <xf numFmtId="0" fontId="23" fillId="0" borderId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53" borderId="0" applyNumberFormat="0" applyBorder="0" applyAlignment="0" applyProtection="0"/>
    <xf numFmtId="0" fontId="27" fillId="54" borderId="14" applyNumberFormat="0" applyAlignment="0" applyProtection="0"/>
    <xf numFmtId="0" fontId="28" fillId="54" borderId="15" applyNumberFormat="0" applyAlignment="0" applyProtection="0"/>
    <xf numFmtId="166" fontId="29" fillId="0" borderId="0" applyFont="0" applyFill="0" applyBorder="0" applyAlignment="0" applyProtection="0"/>
    <xf numFmtId="0" fontId="30" fillId="41" borderId="15" applyNumberFormat="0" applyAlignment="0" applyProtection="0"/>
    <xf numFmtId="0" fontId="31" fillId="0" borderId="16" applyNumberFormat="0" applyFill="0" applyAlignment="0" applyProtection="0"/>
    <xf numFmtId="0" fontId="32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4" fillId="38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7" fillId="5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3" fillId="56" borderId="17" applyNumberFormat="0" applyFont="0" applyAlignment="0" applyProtection="0"/>
    <xf numFmtId="0" fontId="38" fillId="37" borderId="0" applyNumberFormat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57" borderId="22" applyNumberFormat="0" applyAlignment="0" applyProtection="0"/>
    <xf numFmtId="0" fontId="2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0" fontId="25" fillId="0" borderId="0"/>
    <xf numFmtId="165" fontId="47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3" fillId="56" borderId="17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Border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</cellStyleXfs>
  <cellXfs count="41">
    <xf numFmtId="0" fontId="0" fillId="0" borderId="0" xfId="0"/>
    <xf numFmtId="0" fontId="0" fillId="0" borderId="0" xfId="0"/>
    <xf numFmtId="164" fontId="0" fillId="0" borderId="0" xfId="1" applyNumberFormat="1" applyFont="1" applyBorder="1"/>
    <xf numFmtId="0" fontId="5" fillId="0" borderId="1" xfId="0" applyFont="1" applyFill="1" applyBorder="1"/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164" fontId="0" fillId="0" borderId="0" xfId="1" applyNumberFormat="1" applyFont="1" applyFill="1" applyBorder="1"/>
    <xf numFmtId="0" fontId="5" fillId="34" borderId="1" xfId="0" applyFont="1" applyFill="1" applyBorder="1" applyAlignment="1">
      <alignment wrapText="1"/>
    </xf>
    <xf numFmtId="0" fontId="0" fillId="34" borderId="1" xfId="0" applyFill="1" applyBorder="1" applyAlignment="1">
      <alignment wrapText="1"/>
    </xf>
    <xf numFmtId="0" fontId="5" fillId="34" borderId="1" xfId="0" applyFont="1" applyFill="1" applyBorder="1" applyAlignment="1">
      <alignment horizontal="left" wrapText="1"/>
    </xf>
    <xf numFmtId="0" fontId="0" fillId="35" borderId="1" xfId="0" applyFill="1" applyBorder="1"/>
    <xf numFmtId="0" fontId="0" fillId="35" borderId="0" xfId="0" applyFill="1" applyBorder="1" applyAlignment="1">
      <alignment wrapText="1"/>
    </xf>
    <xf numFmtId="0" fontId="0" fillId="35" borderId="0" xfId="0" applyFill="1"/>
    <xf numFmtId="0" fontId="0" fillId="0" borderId="0" xfId="0" applyFill="1" applyBorder="1" applyAlignment="1">
      <alignment horizontal="left"/>
    </xf>
    <xf numFmtId="0" fontId="51" fillId="35" borderId="0" xfId="0" applyFont="1" applyFill="1"/>
    <xf numFmtId="0" fontId="5" fillId="0" borderId="1" xfId="0" applyFont="1" applyFill="1" applyBorder="1"/>
    <xf numFmtId="164" fontId="0" fillId="0" borderId="1" xfId="1" applyNumberFormat="1" applyFont="1" applyFill="1" applyBorder="1"/>
    <xf numFmtId="0" fontId="0" fillId="0" borderId="1" xfId="0" applyFill="1" applyBorder="1"/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0" fillId="33" borderId="23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0" fillId="33" borderId="25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left"/>
    </xf>
    <xf numFmtId="0" fontId="5" fillId="35" borderId="3" xfId="0" applyFont="1" applyFill="1" applyBorder="1" applyAlignment="1">
      <alignment horizontal="left"/>
    </xf>
    <xf numFmtId="0" fontId="5" fillId="35" borderId="4" xfId="0" applyFont="1" applyFill="1" applyBorder="1" applyAlignment="1">
      <alignment horizontal="left"/>
    </xf>
    <xf numFmtId="0" fontId="5" fillId="35" borderId="2" xfId="0" applyFont="1" applyFill="1" applyBorder="1" applyAlignment="1">
      <alignment horizontal="left" wrapText="1"/>
    </xf>
    <xf numFmtId="0" fontId="5" fillId="35" borderId="3" xfId="0" applyFont="1" applyFill="1" applyBorder="1" applyAlignment="1">
      <alignment horizontal="left" wrapText="1"/>
    </xf>
    <xf numFmtId="0" fontId="5" fillId="35" borderId="4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34" borderId="2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5" fillId="34" borderId="2" xfId="0" applyFont="1" applyFill="1" applyBorder="1" applyAlignment="1">
      <alignment horizontal="left" wrapText="1"/>
    </xf>
    <xf numFmtId="0" fontId="5" fillId="34" borderId="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52" fillId="0" borderId="0" xfId="0" applyFont="1"/>
  </cellXfs>
  <cellStyles count="169">
    <cellStyle name="20 % - Akzent1" xfId="19" builtinId="30" customBuiltin="1"/>
    <cellStyle name="20 % - Akzent1 2" xfId="54"/>
    <cellStyle name="20 % - Akzent1 3" xfId="155"/>
    <cellStyle name="20 % - Akzent2" xfId="23" builtinId="34" customBuiltin="1"/>
    <cellStyle name="20 % - Akzent2 2" xfId="55"/>
    <cellStyle name="20 % - Akzent2 3" xfId="157"/>
    <cellStyle name="20 % - Akzent3" xfId="27" builtinId="38" customBuiltin="1"/>
    <cellStyle name="20 % - Akzent3 2" xfId="56"/>
    <cellStyle name="20 % - Akzent3 3" xfId="159"/>
    <cellStyle name="20 % - Akzent4" xfId="31" builtinId="42" customBuiltin="1"/>
    <cellStyle name="20 % - Akzent4 2" xfId="57"/>
    <cellStyle name="20 % - Akzent4 3" xfId="161"/>
    <cellStyle name="20 % - Akzent5" xfId="35" builtinId="46" customBuiltin="1"/>
    <cellStyle name="20 % - Akzent5 2" xfId="58"/>
    <cellStyle name="20 % - Akzent5 3" xfId="163"/>
    <cellStyle name="20 % - Akzent6" xfId="39" builtinId="50" customBuiltin="1"/>
    <cellStyle name="20 % - Akzent6 2" xfId="59"/>
    <cellStyle name="20 % - Akzent6 3" xfId="165"/>
    <cellStyle name="20% - Akzent1" xfId="60"/>
    <cellStyle name="20% - Akzent2" xfId="61"/>
    <cellStyle name="20% - Akzent3" xfId="62"/>
    <cellStyle name="20% - Akzent4" xfId="63"/>
    <cellStyle name="20% - Akzent5" xfId="64"/>
    <cellStyle name="20% - Akzent6" xfId="65"/>
    <cellStyle name="40 % - Akzent1" xfId="20" builtinId="31" customBuiltin="1"/>
    <cellStyle name="40 % - Akzent1 2" xfId="66"/>
    <cellStyle name="40 % - Akzent1 3" xfId="156"/>
    <cellStyle name="40 % - Akzent2" xfId="24" builtinId="35" customBuiltin="1"/>
    <cellStyle name="40 % - Akzent2 2" xfId="67"/>
    <cellStyle name="40 % - Akzent2 3" xfId="158"/>
    <cellStyle name="40 % - Akzent3" xfId="28" builtinId="39" customBuiltin="1"/>
    <cellStyle name="40 % - Akzent3 2" xfId="68"/>
    <cellStyle name="40 % - Akzent3 3" xfId="160"/>
    <cellStyle name="40 % - Akzent4" xfId="32" builtinId="43" customBuiltin="1"/>
    <cellStyle name="40 % - Akzent4 2" xfId="69"/>
    <cellStyle name="40 % - Akzent4 3" xfId="162"/>
    <cellStyle name="40 % - Akzent5" xfId="36" builtinId="47" customBuiltin="1"/>
    <cellStyle name="40 % - Akzent5 2" xfId="70"/>
    <cellStyle name="40 % - Akzent5 3" xfId="164"/>
    <cellStyle name="40 % - Akzent6" xfId="40" builtinId="51" customBuiltin="1"/>
    <cellStyle name="40 % - Akzent6 2" xfId="71"/>
    <cellStyle name="40 % - Akzent6 3" xfId="166"/>
    <cellStyle name="40% - Akzent1" xfId="72"/>
    <cellStyle name="40% - Akzent2" xfId="73"/>
    <cellStyle name="40% - Akzent3" xfId="74"/>
    <cellStyle name="40% - Akzent4" xfId="75"/>
    <cellStyle name="40% - Akzent5" xfId="76"/>
    <cellStyle name="40% - Akzent6" xfId="77"/>
    <cellStyle name="60 % - Akzent1" xfId="21" builtinId="32" customBuiltin="1"/>
    <cellStyle name="60 % - Akzent1 2" xfId="78"/>
    <cellStyle name="60 % - Akzent2" xfId="25" builtinId="36" customBuiltin="1"/>
    <cellStyle name="60 % - Akzent2 2" xfId="79"/>
    <cellStyle name="60 % - Akzent3" xfId="29" builtinId="40" customBuiltin="1"/>
    <cellStyle name="60 % - Akzent3 2" xfId="80"/>
    <cellStyle name="60 % - Akzent4" xfId="33" builtinId="44" customBuiltin="1"/>
    <cellStyle name="60 % - Akzent4 2" xfId="81"/>
    <cellStyle name="60 % - Akzent5" xfId="37" builtinId="48" customBuiltin="1"/>
    <cellStyle name="60 % - Akzent5 2" xfId="82"/>
    <cellStyle name="60 % - Akzent6" xfId="41" builtinId="52" customBuiltin="1"/>
    <cellStyle name="60 % - Akzent6 2" xfId="83"/>
    <cellStyle name="60% - Akzent1" xfId="84"/>
    <cellStyle name="60% - Akzent2" xfId="85"/>
    <cellStyle name="60% - Akzent3" xfId="86"/>
    <cellStyle name="60% - Akzent4" xfId="87"/>
    <cellStyle name="60% - Akzent5" xfId="88"/>
    <cellStyle name="60% - Akzent6" xfId="89"/>
    <cellStyle name="Akzent1" xfId="18" builtinId="29" customBuiltin="1"/>
    <cellStyle name="Akzent1 2" xfId="90"/>
    <cellStyle name="Akzent2" xfId="22" builtinId="33" customBuiltin="1"/>
    <cellStyle name="Akzent2 2" xfId="91"/>
    <cellStyle name="Akzent3" xfId="26" builtinId="37" customBuiltin="1"/>
    <cellStyle name="Akzent3 2" xfId="92"/>
    <cellStyle name="Akzent4" xfId="30" builtinId="41" customBuiltin="1"/>
    <cellStyle name="Akzent4 2" xfId="93"/>
    <cellStyle name="Akzent5" xfId="34" builtinId="45" customBuiltin="1"/>
    <cellStyle name="Akzent5 2" xfId="94"/>
    <cellStyle name="Akzent6" xfId="38" builtinId="49" customBuiltin="1"/>
    <cellStyle name="Akzent6 2" xfId="95"/>
    <cellStyle name="Ausgabe" xfId="11" builtinId="21" customBuiltin="1"/>
    <cellStyle name="Ausgabe 2" xfId="96"/>
    <cellStyle name="Berechnung" xfId="12" builtinId="22" customBuiltin="1"/>
    <cellStyle name="Berechnung 2" xfId="97"/>
    <cellStyle name="Comma_TRADE TICKET" xfId="98"/>
    <cellStyle name="Eingabe" xfId="10" builtinId="20" customBuiltin="1"/>
    <cellStyle name="Eingabe 2" xfId="99"/>
    <cellStyle name="Ergebnis" xfId="17" builtinId="25" customBuiltin="1"/>
    <cellStyle name="Ergebnis 2" xfId="100"/>
    <cellStyle name="Erklärender Text" xfId="16" builtinId="53" customBuiltin="1"/>
    <cellStyle name="Erklärender Text 2" xfId="101"/>
    <cellStyle name="Euro" xfId="102"/>
    <cellStyle name="Euro 2" xfId="103"/>
    <cellStyle name="Euro 3" xfId="141"/>
    <cellStyle name="Gut" xfId="7" builtinId="26" customBuiltin="1"/>
    <cellStyle name="Gut 2" xfId="104"/>
    <cellStyle name="Hyperlink 2" xfId="142"/>
    <cellStyle name="Hyperlink 3" xfId="152"/>
    <cellStyle name="Hyperlink 4" xfId="137"/>
    <cellStyle name="Komma 2" xfId="47"/>
    <cellStyle name="Komma 2 2" xfId="144"/>
    <cellStyle name="Komma 2 3" xfId="143"/>
    <cellStyle name="Komma 3" xfId="48"/>
    <cellStyle name="Komma 4" xfId="49"/>
    <cellStyle name="Komma 5" xfId="140"/>
    <cellStyle name="Komma 6" xfId="138"/>
    <cellStyle name="Lien hypertexte" xfId="105"/>
    <cellStyle name="Lien hypertexte visité" xfId="106"/>
    <cellStyle name="Link 2" xfId="153"/>
    <cellStyle name="Milliers [0]_AICM(cta)_NAV" xfId="107"/>
    <cellStyle name="Milliers_AICM(cta)_NAV" xfId="108"/>
    <cellStyle name="Monétaire [0]_AICM(cta)_NAV" xfId="109"/>
    <cellStyle name="Monétaire_AICM(cta)_NAV" xfId="110"/>
    <cellStyle name="Neutral" xfId="9" builtinId="28" customBuiltin="1"/>
    <cellStyle name="Neutral 2" xfId="111"/>
    <cellStyle name="Normal 10" xfId="112"/>
    <cellStyle name="Normal 11" xfId="113"/>
    <cellStyle name="Normal 12" xfId="114"/>
    <cellStyle name="Normal 13" xfId="115"/>
    <cellStyle name="Normal 14" xfId="116"/>
    <cellStyle name="Normal 2" xfId="117"/>
    <cellStyle name="Normal 3" xfId="118"/>
    <cellStyle name="Normal 3 2" xfId="154"/>
    <cellStyle name="Normal 4" xfId="119"/>
    <cellStyle name="Normal 5" xfId="120"/>
    <cellStyle name="Normal 6" xfId="121"/>
    <cellStyle name="Normal 7" xfId="122"/>
    <cellStyle name="Normal 8" xfId="123"/>
    <cellStyle name="Normal 9" xfId="124"/>
    <cellStyle name="Normal_TRADE TICKET" xfId="125"/>
    <cellStyle name="Notiz 2" xfId="43"/>
    <cellStyle name="Notiz 2 2" xfId="145"/>
    <cellStyle name="Notiz 2 3" xfId="126"/>
    <cellStyle name="Notiz 2 4" xfId="168"/>
    <cellStyle name="Prozent" xfId="1" builtinId="5"/>
    <cellStyle name="Prozent 2" xfId="50"/>
    <cellStyle name="Prozent 2 2" xfId="147"/>
    <cellStyle name="Prozent 2 3" xfId="146"/>
    <cellStyle name="Schlecht" xfId="8" builtinId="27" customBuiltin="1"/>
    <cellStyle name="Schlecht 2" xfId="127"/>
    <cellStyle name="Standard" xfId="0" builtinId="0"/>
    <cellStyle name="Standard 2" xfId="42"/>
    <cellStyle name="Standard 2 2" xfId="51"/>
    <cellStyle name="Standard 2 2 2" xfId="149"/>
    <cellStyle name="Standard 2 3" xfId="128"/>
    <cellStyle name="Standard 2 4" xfId="148"/>
    <cellStyle name="Standard 2 5" xfId="45"/>
    <cellStyle name="Standard 2 6" xfId="167"/>
    <cellStyle name="Standard 3" xfId="52"/>
    <cellStyle name="Standard 4" xfId="53"/>
    <cellStyle name="Standard 5" xfId="150"/>
    <cellStyle name="Standard 6" xfId="139"/>
    <cellStyle name="Standard 7" xfId="151"/>
    <cellStyle name="Standard 8" xfId="46"/>
    <cellStyle name="Standard 9" xfId="44"/>
    <cellStyle name="Überschrift" xfId="2" builtinId="15" customBuiltin="1"/>
    <cellStyle name="Überschrift 1" xfId="3" builtinId="16" customBuiltin="1"/>
    <cellStyle name="Überschrift 1 2" xfId="130"/>
    <cellStyle name="Überschrift 2" xfId="4" builtinId="17" customBuiltin="1"/>
    <cellStyle name="Überschrift 2 2" xfId="131"/>
    <cellStyle name="Überschrift 3" xfId="5" builtinId="18" customBuiltin="1"/>
    <cellStyle name="Überschrift 3 2" xfId="132"/>
    <cellStyle name="Überschrift 4" xfId="6" builtinId="19" customBuiltin="1"/>
    <cellStyle name="Überschrift 4 2" xfId="133"/>
    <cellStyle name="Überschrift 5" xfId="129"/>
    <cellStyle name="Verknüpfte Zelle" xfId="13" builtinId="24" customBuiltin="1"/>
    <cellStyle name="Verknüpfte Zelle 2" xfId="134"/>
    <cellStyle name="Warnender Text" xfId="15" builtinId="11" customBuiltin="1"/>
    <cellStyle name="Warnender Text 2" xfId="135"/>
    <cellStyle name="Zelle überprüfen" xfId="14" builtinId="23" customBuiltin="1"/>
    <cellStyle name="Zelle überprüfen 2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showGridLines="0" tabSelected="1" topLeftCell="A85" zoomScale="82" zoomScaleNormal="82" workbookViewId="0">
      <selection activeCell="J124" sqref="J124"/>
    </sheetView>
  </sheetViews>
  <sheetFormatPr baseColWidth="10" defaultRowHeight="12.75"/>
  <cols>
    <col min="1" max="1" width="52.140625" style="1" bestFit="1" customWidth="1"/>
    <col min="2" max="2" width="40.28515625" style="1" bestFit="1" customWidth="1"/>
    <col min="3" max="3" width="16.42578125" style="1" bestFit="1" customWidth="1"/>
    <col min="4" max="16384" width="11.42578125" style="1"/>
  </cols>
  <sheetData>
    <row r="1" spans="1:7">
      <c r="G1" s="39" t="s">
        <v>66</v>
      </c>
    </row>
    <row r="2" spans="1:7" ht="20.25">
      <c r="A2" s="40" t="s">
        <v>65</v>
      </c>
    </row>
    <row r="3" spans="1:7" ht="13.5" thickBot="1"/>
    <row r="4" spans="1:7" ht="18.75" thickBot="1">
      <c r="A4" s="24" t="s">
        <v>58</v>
      </c>
      <c r="B4" s="25"/>
      <c r="C4" s="25"/>
      <c r="D4" s="25"/>
      <c r="E4" s="25"/>
      <c r="F4" s="25"/>
      <c r="G4" s="26"/>
    </row>
    <row r="6" spans="1:7">
      <c r="A6" s="3" t="s">
        <v>1</v>
      </c>
      <c r="B6" s="20" t="s">
        <v>59</v>
      </c>
      <c r="C6" s="21"/>
      <c r="D6" s="21"/>
      <c r="E6" s="21"/>
      <c r="F6" s="21"/>
      <c r="G6" s="22"/>
    </row>
    <row r="7" spans="1:7" ht="25.5">
      <c r="A7" s="9" t="s">
        <v>2</v>
      </c>
      <c r="B7" s="23" t="s">
        <v>9</v>
      </c>
      <c r="C7" s="21"/>
      <c r="D7" s="21"/>
      <c r="E7" s="21"/>
      <c r="F7" s="21"/>
      <c r="G7" s="22"/>
    </row>
    <row r="8" spans="1:7" ht="114.75">
      <c r="A8" s="9" t="s">
        <v>4</v>
      </c>
      <c r="B8" s="9" t="s">
        <v>22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0</v>
      </c>
    </row>
    <row r="9" spans="1:7">
      <c r="A9" s="19" t="s">
        <v>37</v>
      </c>
      <c r="B9" s="19" t="s">
        <v>32</v>
      </c>
      <c r="C9" s="18">
        <f>59610040.09/100140971.86</f>
        <v>0.5952612500439538</v>
      </c>
      <c r="D9" s="18">
        <f>222/436</f>
        <v>0.50917431192660545</v>
      </c>
      <c r="E9" s="18">
        <v>0</v>
      </c>
      <c r="F9" s="18">
        <v>0</v>
      </c>
      <c r="G9" s="18">
        <v>0</v>
      </c>
    </row>
    <row r="10" spans="1:7">
      <c r="A10" s="19" t="s">
        <v>36</v>
      </c>
      <c r="B10" s="5" t="s">
        <v>24</v>
      </c>
      <c r="C10" s="18">
        <f>18677624.59/100140971.86</f>
        <v>0.18651331461124487</v>
      </c>
      <c r="D10" s="18">
        <f>126/436</f>
        <v>0.28899082568807338</v>
      </c>
      <c r="E10" s="18">
        <v>0</v>
      </c>
      <c r="F10" s="18">
        <v>0</v>
      </c>
      <c r="G10" s="18">
        <v>0</v>
      </c>
    </row>
    <row r="11" spans="1:7">
      <c r="A11" s="19" t="s">
        <v>38</v>
      </c>
      <c r="B11" s="5" t="s">
        <v>23</v>
      </c>
      <c r="C11" s="18">
        <f>18663932.74/100140971.86</f>
        <v>0.18637658885608502</v>
      </c>
      <c r="D11" s="18">
        <f>74/436</f>
        <v>0.16972477064220184</v>
      </c>
      <c r="E11" s="18">
        <v>0</v>
      </c>
      <c r="F11" s="18">
        <v>0</v>
      </c>
      <c r="G11" s="18">
        <v>0</v>
      </c>
    </row>
    <row r="12" spans="1:7">
      <c r="A12" s="19" t="s">
        <v>35</v>
      </c>
      <c r="B12" s="5" t="s">
        <v>39</v>
      </c>
      <c r="C12" s="18">
        <f>3189374.44/100140971.86</f>
        <v>3.1848846488716311E-2</v>
      </c>
      <c r="D12" s="18">
        <f>14/436</f>
        <v>3.2110091743119268E-2</v>
      </c>
      <c r="E12" s="18">
        <v>0</v>
      </c>
      <c r="F12" s="18">
        <v>0</v>
      </c>
      <c r="G12" s="18">
        <v>0</v>
      </c>
    </row>
    <row r="13" spans="1:7">
      <c r="A13" s="19"/>
      <c r="B13" s="5"/>
      <c r="C13" s="18"/>
      <c r="D13" s="18"/>
      <c r="E13" s="18"/>
      <c r="F13" s="18"/>
      <c r="G13" s="18"/>
    </row>
    <row r="17" spans="1:8">
      <c r="A17" s="3" t="s">
        <v>1</v>
      </c>
      <c r="B17" s="20" t="s">
        <v>60</v>
      </c>
      <c r="C17" s="21"/>
      <c r="D17" s="21"/>
      <c r="E17" s="21"/>
      <c r="F17" s="21"/>
      <c r="G17" s="22"/>
    </row>
    <row r="18" spans="1:8" ht="25.5">
      <c r="A18" s="9" t="s">
        <v>2</v>
      </c>
      <c r="B18" s="23" t="s">
        <v>12</v>
      </c>
      <c r="C18" s="21"/>
      <c r="D18" s="21"/>
      <c r="E18" s="21"/>
      <c r="F18" s="21"/>
      <c r="G18" s="22"/>
      <c r="H18" s="14"/>
    </row>
    <row r="19" spans="1:8" ht="114.75">
      <c r="A19" s="9" t="s">
        <v>4</v>
      </c>
      <c r="B19" s="9" t="s">
        <v>22</v>
      </c>
      <c r="C19" s="10" t="s">
        <v>5</v>
      </c>
      <c r="D19" s="10" t="s">
        <v>6</v>
      </c>
      <c r="E19" s="10" t="s">
        <v>7</v>
      </c>
      <c r="F19" s="10" t="s">
        <v>8</v>
      </c>
      <c r="G19" s="10" t="s">
        <v>0</v>
      </c>
    </row>
    <row r="20" spans="1:8">
      <c r="A20" s="19" t="s">
        <v>38</v>
      </c>
      <c r="B20" s="5" t="s">
        <v>23</v>
      </c>
      <c r="C20" s="18">
        <f>6715410.14/10134753</f>
        <v>0.66261211694059041</v>
      </c>
      <c r="D20" s="18">
        <f>25/38</f>
        <v>0.65789473684210531</v>
      </c>
      <c r="E20" s="18">
        <v>0</v>
      </c>
      <c r="F20" s="18">
        <v>0</v>
      </c>
      <c r="G20" s="18">
        <v>0</v>
      </c>
    </row>
    <row r="21" spans="1:8">
      <c r="A21" s="19" t="s">
        <v>37</v>
      </c>
      <c r="B21" s="19" t="s">
        <v>32</v>
      </c>
      <c r="C21" s="18">
        <f>1773273.9/10134753</f>
        <v>0.17496962185462239</v>
      </c>
      <c r="D21" s="18">
        <f>6/38</f>
        <v>0.15789473684210525</v>
      </c>
      <c r="E21" s="18">
        <v>0</v>
      </c>
      <c r="F21" s="18">
        <v>0</v>
      </c>
      <c r="G21" s="18">
        <v>0</v>
      </c>
    </row>
    <row r="22" spans="1:8">
      <c r="A22" s="19" t="s">
        <v>36</v>
      </c>
      <c r="B22" s="5" t="s">
        <v>24</v>
      </c>
      <c r="C22" s="18">
        <f>1476037.48/10134753</f>
        <v>0.14564118928206735</v>
      </c>
      <c r="D22" s="18">
        <f>4/38</f>
        <v>0.10526315789473684</v>
      </c>
      <c r="E22" s="18">
        <v>0</v>
      </c>
      <c r="F22" s="18">
        <v>0</v>
      </c>
      <c r="G22" s="18">
        <v>0</v>
      </c>
    </row>
    <row r="23" spans="1:8">
      <c r="A23" s="19" t="s">
        <v>35</v>
      </c>
      <c r="B23" s="5" t="s">
        <v>39</v>
      </c>
      <c r="C23" s="18">
        <f>170031.48/10134753</f>
        <v>1.6777071922719777E-2</v>
      </c>
      <c r="D23" s="18">
        <f>3/38</f>
        <v>7.8947368421052627E-2</v>
      </c>
      <c r="E23" s="18">
        <v>0</v>
      </c>
      <c r="F23" s="18">
        <v>0</v>
      </c>
      <c r="G23" s="18">
        <v>0</v>
      </c>
    </row>
    <row r="24" spans="1:8">
      <c r="A24" s="19"/>
      <c r="B24" s="5"/>
      <c r="C24" s="18"/>
      <c r="D24" s="18"/>
      <c r="E24" s="18"/>
      <c r="F24" s="18"/>
      <c r="G24" s="18"/>
    </row>
    <row r="28" spans="1:8">
      <c r="A28" s="3" t="s">
        <v>1</v>
      </c>
      <c r="B28" s="20" t="s">
        <v>62</v>
      </c>
      <c r="C28" s="21"/>
      <c r="D28" s="21"/>
      <c r="E28" s="21"/>
      <c r="F28" s="21"/>
      <c r="G28" s="22"/>
      <c r="H28" s="14"/>
    </row>
    <row r="29" spans="1:8" ht="25.5">
      <c r="A29" s="9" t="s">
        <v>2</v>
      </c>
      <c r="B29" s="23" t="s">
        <v>12</v>
      </c>
      <c r="C29" s="21"/>
      <c r="D29" s="21"/>
      <c r="E29" s="21"/>
      <c r="F29" s="21"/>
      <c r="G29" s="22"/>
      <c r="H29" s="16"/>
    </row>
    <row r="30" spans="1:8" ht="127.5">
      <c r="A30" s="9" t="s">
        <v>4</v>
      </c>
      <c r="B30" s="9" t="s">
        <v>22</v>
      </c>
      <c r="C30" s="9" t="s">
        <v>5</v>
      </c>
      <c r="D30" s="9" t="s">
        <v>6</v>
      </c>
      <c r="E30" s="9" t="s">
        <v>7</v>
      </c>
      <c r="F30" s="9" t="s">
        <v>8</v>
      </c>
      <c r="G30" s="9" t="s">
        <v>0</v>
      </c>
    </row>
    <row r="31" spans="1:8">
      <c r="A31" s="19" t="s">
        <v>38</v>
      </c>
      <c r="B31" s="5" t="s">
        <v>23</v>
      </c>
      <c r="C31" s="18">
        <f>30764881.07/38116073.73</f>
        <v>0.80713667645641851</v>
      </c>
      <c r="D31" s="18">
        <f>133/185</f>
        <v>0.7189189189189189</v>
      </c>
      <c r="E31" s="18">
        <v>0</v>
      </c>
      <c r="F31" s="18">
        <v>0</v>
      </c>
      <c r="G31" s="18">
        <v>0</v>
      </c>
    </row>
    <row r="32" spans="1:8">
      <c r="A32" s="19" t="s">
        <v>36</v>
      </c>
      <c r="B32" s="5" t="s">
        <v>24</v>
      </c>
      <c r="C32" s="18">
        <f>4667933.57/38116073.73</f>
        <v>0.12246627506982737</v>
      </c>
      <c r="D32" s="18">
        <f>39/185</f>
        <v>0.21081081081081082</v>
      </c>
      <c r="E32" s="18">
        <v>0</v>
      </c>
      <c r="F32" s="18">
        <v>0</v>
      </c>
      <c r="G32" s="18">
        <v>0</v>
      </c>
    </row>
    <row r="33" spans="1:7">
      <c r="A33" s="19" t="s">
        <v>37</v>
      </c>
      <c r="B33" s="19" t="s">
        <v>32</v>
      </c>
      <c r="C33" s="18">
        <f>2315201.75/38116073.73</f>
        <v>6.0740824629525667E-2</v>
      </c>
      <c r="D33" s="18">
        <f>8/185</f>
        <v>4.3243243243243246E-2</v>
      </c>
      <c r="E33" s="18">
        <v>0</v>
      </c>
      <c r="F33" s="18">
        <v>0</v>
      </c>
      <c r="G33" s="18">
        <v>0</v>
      </c>
    </row>
    <row r="34" spans="1:7">
      <c r="A34" s="19" t="s">
        <v>35</v>
      </c>
      <c r="B34" s="5" t="s">
        <v>39</v>
      </c>
      <c r="C34" s="18">
        <f>368057.34/38116073.73</f>
        <v>9.6562238442285658E-3</v>
      </c>
      <c r="D34" s="18">
        <f>5/185</f>
        <v>2.7027027027027029E-2</v>
      </c>
      <c r="E34" s="18">
        <v>0</v>
      </c>
      <c r="F34" s="18">
        <v>0</v>
      </c>
      <c r="G34" s="18">
        <v>0</v>
      </c>
    </row>
    <row r="35" spans="1:7">
      <c r="A35" s="19"/>
      <c r="B35" s="5"/>
      <c r="C35" s="18"/>
      <c r="D35" s="18"/>
      <c r="E35" s="18"/>
      <c r="F35" s="18"/>
      <c r="G35" s="18"/>
    </row>
    <row r="37" spans="1:7">
      <c r="A37" s="4"/>
      <c r="B37" s="4"/>
      <c r="C37" s="2"/>
      <c r="D37" s="2"/>
      <c r="E37" s="2"/>
      <c r="F37" s="2"/>
      <c r="G37" s="2"/>
    </row>
    <row r="39" spans="1:7" ht="24" customHeight="1">
      <c r="A39" s="3" t="s">
        <v>1</v>
      </c>
      <c r="B39" s="27" t="s">
        <v>47</v>
      </c>
      <c r="C39" s="28"/>
      <c r="D39" s="28"/>
      <c r="E39" s="28"/>
      <c r="F39" s="28"/>
      <c r="G39" s="29"/>
    </row>
    <row r="40" spans="1:7" ht="25.5">
      <c r="A40" s="9" t="s">
        <v>2</v>
      </c>
      <c r="B40" s="27" t="s">
        <v>12</v>
      </c>
      <c r="C40" s="28"/>
      <c r="D40" s="28"/>
      <c r="E40" s="28"/>
      <c r="F40" s="28"/>
      <c r="G40" s="29"/>
    </row>
    <row r="41" spans="1:7" ht="114.75">
      <c r="A41" s="9" t="s">
        <v>4</v>
      </c>
      <c r="B41" s="9" t="s">
        <v>22</v>
      </c>
      <c r="C41" s="10" t="s">
        <v>5</v>
      </c>
      <c r="D41" s="10" t="s">
        <v>6</v>
      </c>
      <c r="E41" s="10" t="s">
        <v>7</v>
      </c>
      <c r="F41" s="10" t="s">
        <v>8</v>
      </c>
      <c r="G41" s="10" t="s">
        <v>0</v>
      </c>
    </row>
    <row r="42" spans="1:7">
      <c r="A42" s="5" t="s">
        <v>13</v>
      </c>
      <c r="B42" s="5" t="s">
        <v>27</v>
      </c>
      <c r="C42" s="18">
        <f>279665446.31/403273523.33</f>
        <v>0.69348824093554218</v>
      </c>
      <c r="D42" s="18">
        <f>72/86</f>
        <v>0.83720930232558144</v>
      </c>
      <c r="E42" s="18">
        <v>0</v>
      </c>
      <c r="F42" s="18">
        <v>0</v>
      </c>
      <c r="G42" s="18">
        <v>0</v>
      </c>
    </row>
    <row r="43" spans="1:7" s="6" customFormat="1">
      <c r="A43" s="5" t="s">
        <v>11</v>
      </c>
      <c r="B43" s="5" t="s">
        <v>24</v>
      </c>
      <c r="C43" s="18">
        <f>84849698.57/403273523.33</f>
        <v>0.21040235388963838</v>
      </c>
      <c r="D43" s="18">
        <f>10/86</f>
        <v>0.11627906976744186</v>
      </c>
      <c r="E43" s="18">
        <v>0</v>
      </c>
      <c r="F43" s="18">
        <v>0</v>
      </c>
      <c r="G43" s="18">
        <v>0</v>
      </c>
    </row>
    <row r="44" spans="1:7" s="6" customFormat="1">
      <c r="A44" s="19" t="s">
        <v>41</v>
      </c>
      <c r="B44" s="19" t="s">
        <v>40</v>
      </c>
      <c r="C44" s="18">
        <f>37547945.45/403273523.33</f>
        <v>9.3107886528108127E-2</v>
      </c>
      <c r="D44" s="18">
        <f>3/86</f>
        <v>3.4883720930232558E-2</v>
      </c>
      <c r="E44" s="18">
        <v>0</v>
      </c>
      <c r="F44" s="18">
        <v>0</v>
      </c>
      <c r="G44" s="18">
        <v>0</v>
      </c>
    </row>
    <row r="45" spans="1:7" s="6" customFormat="1">
      <c r="A45" s="19" t="s">
        <v>42</v>
      </c>
      <c r="B45" s="19" t="s">
        <v>43</v>
      </c>
      <c r="C45" s="18">
        <f>1210433/403273523.33</f>
        <v>3.0015186467114005E-3</v>
      </c>
      <c r="D45" s="18">
        <f>1/86</f>
        <v>1.1627906976744186E-2</v>
      </c>
      <c r="E45" s="18">
        <v>0</v>
      </c>
      <c r="F45" s="18">
        <v>0</v>
      </c>
      <c r="G45" s="18">
        <v>0</v>
      </c>
    </row>
    <row r="46" spans="1:7" s="6" customFormat="1">
      <c r="A46" s="19"/>
      <c r="B46" s="19"/>
      <c r="C46" s="18"/>
      <c r="D46" s="18"/>
      <c r="E46" s="18"/>
      <c r="F46" s="18"/>
      <c r="G46" s="18"/>
    </row>
    <row r="47" spans="1:7" s="6" customFormat="1">
      <c r="A47" s="7"/>
      <c r="B47" s="7"/>
      <c r="C47" s="8"/>
      <c r="D47" s="8"/>
      <c r="E47" s="8"/>
      <c r="F47" s="8"/>
      <c r="G47" s="8"/>
    </row>
    <row r="48" spans="1:7" s="6" customFormat="1">
      <c r="A48" s="7"/>
      <c r="B48" s="7"/>
      <c r="C48" s="8"/>
      <c r="D48" s="8"/>
      <c r="E48" s="8"/>
      <c r="F48" s="8"/>
      <c r="G48" s="8"/>
    </row>
    <row r="49" spans="1:7" s="6" customFormat="1">
      <c r="A49" s="7"/>
      <c r="B49" s="7"/>
      <c r="C49" s="8"/>
      <c r="D49" s="8"/>
      <c r="E49" s="8"/>
      <c r="F49" s="8"/>
      <c r="G49" s="8"/>
    </row>
    <row r="50" spans="1:7" s="6" customFormat="1" ht="24" customHeight="1">
      <c r="A50" s="3" t="s">
        <v>1</v>
      </c>
      <c r="B50" s="30" t="s">
        <v>48</v>
      </c>
      <c r="C50" s="31"/>
      <c r="D50" s="31"/>
      <c r="E50" s="31"/>
      <c r="F50" s="31"/>
      <c r="G50" s="32"/>
    </row>
    <row r="51" spans="1:7" s="6" customFormat="1" ht="25.5">
      <c r="A51" s="9" t="s">
        <v>2</v>
      </c>
      <c r="B51" s="27" t="s">
        <v>12</v>
      </c>
      <c r="C51" s="28"/>
      <c r="D51" s="28"/>
      <c r="E51" s="28"/>
      <c r="F51" s="28"/>
      <c r="G51" s="29"/>
    </row>
    <row r="52" spans="1:7" s="6" customFormat="1" ht="114.75">
      <c r="A52" s="9" t="s">
        <v>4</v>
      </c>
      <c r="B52" s="9" t="s">
        <v>22</v>
      </c>
      <c r="C52" s="10" t="s">
        <v>5</v>
      </c>
      <c r="D52" s="10" t="s">
        <v>6</v>
      </c>
      <c r="E52" s="10" t="s">
        <v>7</v>
      </c>
      <c r="F52" s="10" t="s">
        <v>8</v>
      </c>
      <c r="G52" s="10" t="s">
        <v>0</v>
      </c>
    </row>
    <row r="53" spans="1:7" s="6" customFormat="1">
      <c r="A53" s="5" t="s">
        <v>49</v>
      </c>
      <c r="B53" s="5" t="s">
        <v>25</v>
      </c>
      <c r="C53" s="18">
        <v>1</v>
      </c>
      <c r="D53" s="18">
        <v>1</v>
      </c>
      <c r="E53" s="18">
        <v>0</v>
      </c>
      <c r="F53" s="18">
        <v>0</v>
      </c>
      <c r="G53" s="18">
        <v>0</v>
      </c>
    </row>
    <row r="54" spans="1:7" s="6" customFormat="1">
      <c r="A54" s="5"/>
      <c r="B54" s="5"/>
      <c r="C54" s="18"/>
      <c r="D54" s="18"/>
      <c r="E54" s="18"/>
      <c r="F54" s="18"/>
      <c r="G54" s="18"/>
    </row>
    <row r="58" spans="1:7" ht="24" customHeight="1">
      <c r="A58" s="3" t="s">
        <v>1</v>
      </c>
      <c r="B58" s="23" t="s">
        <v>14</v>
      </c>
      <c r="C58" s="21"/>
      <c r="D58" s="21"/>
      <c r="E58" s="21"/>
      <c r="F58" s="21"/>
      <c r="G58" s="22"/>
    </row>
    <row r="59" spans="1:7" ht="25.5">
      <c r="A59" s="9" t="s">
        <v>2</v>
      </c>
      <c r="B59" s="27" t="s">
        <v>12</v>
      </c>
      <c r="C59" s="28"/>
      <c r="D59" s="28"/>
      <c r="E59" s="28"/>
      <c r="F59" s="28"/>
      <c r="G59" s="29"/>
    </row>
    <row r="60" spans="1:7" ht="114.75">
      <c r="A60" s="9" t="s">
        <v>4</v>
      </c>
      <c r="B60" s="9" t="s">
        <v>22</v>
      </c>
      <c r="C60" s="10" t="s">
        <v>5</v>
      </c>
      <c r="D60" s="10" t="s">
        <v>6</v>
      </c>
      <c r="E60" s="10" t="s">
        <v>7</v>
      </c>
      <c r="F60" s="10" t="s">
        <v>8</v>
      </c>
      <c r="G60" s="10" t="s">
        <v>0</v>
      </c>
    </row>
    <row r="61" spans="1:7" s="6" customFormat="1" ht="13.5" customHeight="1">
      <c r="A61" s="5" t="s">
        <v>10</v>
      </c>
      <c r="B61" s="5" t="s">
        <v>23</v>
      </c>
      <c r="C61" s="18">
        <f>2963905163.37/4034375241.79</f>
        <v>0.73466273852477681</v>
      </c>
      <c r="D61" s="18">
        <f>54/128</f>
        <v>0.421875</v>
      </c>
      <c r="E61" s="18">
        <v>0</v>
      </c>
      <c r="F61" s="18">
        <v>0</v>
      </c>
      <c r="G61" s="18">
        <v>0</v>
      </c>
    </row>
    <row r="62" spans="1:7" s="6" customFormat="1">
      <c r="A62" s="19" t="s">
        <v>17</v>
      </c>
      <c r="B62" s="5" t="s">
        <v>28</v>
      </c>
      <c r="C62" s="18">
        <f>560809803.96/4034375241.79</f>
        <v>0.13900784392856227</v>
      </c>
      <c r="D62" s="18">
        <f>26/128</f>
        <v>0.203125</v>
      </c>
      <c r="E62" s="18">
        <v>0</v>
      </c>
      <c r="F62" s="18">
        <v>0</v>
      </c>
      <c r="G62" s="18">
        <v>0</v>
      </c>
    </row>
    <row r="63" spans="1:7" s="6" customFormat="1">
      <c r="A63" s="5" t="s">
        <v>13</v>
      </c>
      <c r="B63" s="5" t="s">
        <v>27</v>
      </c>
      <c r="C63" s="18">
        <f>414434937.5/4034375241.79</f>
        <v>0.10272592722835583</v>
      </c>
      <c r="D63" s="18">
        <f>18/128</f>
        <v>0.140625</v>
      </c>
      <c r="E63" s="18">
        <v>0</v>
      </c>
      <c r="F63" s="18">
        <v>0</v>
      </c>
      <c r="G63" s="18">
        <v>0</v>
      </c>
    </row>
    <row r="64" spans="1:7" s="6" customFormat="1">
      <c r="A64" s="5" t="s">
        <v>11</v>
      </c>
      <c r="B64" s="5" t="s">
        <v>24</v>
      </c>
      <c r="C64" s="18">
        <f>95225336.96/4034375241.79</f>
        <v>2.3603490318305085E-2</v>
      </c>
      <c r="D64" s="18">
        <f>30/128</f>
        <v>0.234375</v>
      </c>
      <c r="E64" s="18">
        <v>0</v>
      </c>
      <c r="F64" s="18">
        <v>0</v>
      </c>
      <c r="G64" s="18">
        <v>0</v>
      </c>
    </row>
    <row r="65" spans="1:7" s="6" customFormat="1">
      <c r="A65" s="19"/>
      <c r="B65" s="19"/>
      <c r="C65" s="18"/>
      <c r="D65" s="18"/>
      <c r="E65" s="18"/>
      <c r="F65" s="18"/>
      <c r="G65" s="18"/>
    </row>
    <row r="66" spans="1:7" s="6" customFormat="1">
      <c r="A66" s="7"/>
      <c r="B66" s="7"/>
      <c r="C66" s="8"/>
      <c r="D66" s="8"/>
      <c r="E66" s="8"/>
      <c r="F66" s="8"/>
      <c r="G66" s="8"/>
    </row>
    <row r="69" spans="1:7" ht="24" customHeight="1">
      <c r="A69" s="3" t="s">
        <v>1</v>
      </c>
      <c r="B69" s="20" t="s">
        <v>15</v>
      </c>
      <c r="C69" s="33"/>
      <c r="D69" s="33"/>
      <c r="E69" s="33"/>
      <c r="F69" s="33"/>
      <c r="G69" s="34"/>
    </row>
    <row r="70" spans="1:7" ht="25.5">
      <c r="A70" s="9" t="s">
        <v>2</v>
      </c>
      <c r="B70" s="27" t="s">
        <v>9</v>
      </c>
      <c r="C70" s="28"/>
      <c r="D70" s="28"/>
      <c r="E70" s="28"/>
      <c r="F70" s="28"/>
      <c r="G70" s="29"/>
    </row>
    <row r="71" spans="1:7" ht="114.75">
      <c r="A71" s="9" t="s">
        <v>4</v>
      </c>
      <c r="B71" s="9" t="s">
        <v>22</v>
      </c>
      <c r="C71" s="10" t="s">
        <v>5</v>
      </c>
      <c r="D71" s="10" t="s">
        <v>6</v>
      </c>
      <c r="E71" s="10" t="s">
        <v>7</v>
      </c>
      <c r="F71" s="10" t="s">
        <v>8</v>
      </c>
      <c r="G71" s="10" t="s">
        <v>0</v>
      </c>
    </row>
    <row r="72" spans="1:7" s="6" customFormat="1">
      <c r="A72" s="19" t="s">
        <v>18</v>
      </c>
      <c r="B72" s="5" t="s">
        <v>27</v>
      </c>
      <c r="C72" s="18">
        <f>660077083.09/1042623047.58</f>
        <v>0.63309274106503255</v>
      </c>
      <c r="D72" s="18">
        <f>244/406</f>
        <v>0.60098522167487689</v>
      </c>
      <c r="E72" s="18">
        <v>0</v>
      </c>
      <c r="F72" s="18">
        <v>0</v>
      </c>
      <c r="G72" s="18">
        <v>0</v>
      </c>
    </row>
    <row r="73" spans="1:7" s="6" customFormat="1">
      <c r="A73" s="19" t="s">
        <v>52</v>
      </c>
      <c r="B73" s="5" t="s">
        <v>25</v>
      </c>
      <c r="C73" s="18">
        <f>324649630.59/1042623047.58</f>
        <v>0.31137776144842966</v>
      </c>
      <c r="D73" s="18">
        <f>108/406</f>
        <v>0.26600985221674878</v>
      </c>
      <c r="E73" s="18">
        <v>0</v>
      </c>
      <c r="F73" s="18">
        <v>0</v>
      </c>
      <c r="G73" s="18">
        <v>0</v>
      </c>
    </row>
    <row r="74" spans="1:7" s="6" customFormat="1">
      <c r="A74" s="12" t="s">
        <v>50</v>
      </c>
      <c r="B74" s="19" t="s">
        <v>51</v>
      </c>
      <c r="C74" s="18">
        <f>57896333.9/1042623047.58</f>
        <v>5.5529497486537807E-2</v>
      </c>
      <c r="D74" s="18">
        <f>54/406</f>
        <v>0.13300492610837439</v>
      </c>
      <c r="E74" s="18">
        <v>0</v>
      </c>
      <c r="F74" s="18">
        <v>0</v>
      </c>
      <c r="G74" s="18">
        <v>0</v>
      </c>
    </row>
    <row r="75" spans="1:7" s="6" customFormat="1">
      <c r="A75" s="5"/>
      <c r="B75" s="5"/>
      <c r="C75" s="18"/>
      <c r="D75" s="18"/>
      <c r="E75" s="18"/>
      <c r="F75" s="18"/>
      <c r="G75" s="18"/>
    </row>
    <row r="76" spans="1:7" s="6" customFormat="1">
      <c r="A76" s="7"/>
      <c r="B76" s="7"/>
      <c r="C76" s="8"/>
      <c r="D76" s="8"/>
      <c r="E76" s="8"/>
      <c r="F76" s="8"/>
      <c r="G76" s="8"/>
    </row>
    <row r="77" spans="1:7" s="6" customFormat="1">
      <c r="A77" s="7"/>
      <c r="B77" s="7"/>
      <c r="C77" s="8"/>
      <c r="D77" s="8"/>
      <c r="E77" s="8"/>
      <c r="F77" s="8"/>
      <c r="G77" s="8"/>
    </row>
    <row r="78" spans="1:7" ht="15.75" customHeight="1"/>
    <row r="79" spans="1:7" ht="24" customHeight="1">
      <c r="A79" s="17" t="s">
        <v>1</v>
      </c>
      <c r="B79" s="20" t="s">
        <v>19</v>
      </c>
      <c r="C79" s="33"/>
      <c r="D79" s="33"/>
      <c r="E79" s="33"/>
      <c r="F79" s="33"/>
      <c r="G79" s="34"/>
    </row>
    <row r="80" spans="1:7" ht="25.5">
      <c r="A80" s="9" t="s">
        <v>2</v>
      </c>
      <c r="B80" s="23" t="s">
        <v>12</v>
      </c>
      <c r="C80" s="21"/>
      <c r="D80" s="21"/>
      <c r="E80" s="21"/>
      <c r="F80" s="21"/>
      <c r="G80" s="22"/>
    </row>
    <row r="81" spans="1:9" ht="114.75">
      <c r="A81" s="9" t="s">
        <v>4</v>
      </c>
      <c r="B81" s="9" t="s">
        <v>22</v>
      </c>
      <c r="C81" s="10" t="s">
        <v>5</v>
      </c>
      <c r="D81" s="10" t="s">
        <v>6</v>
      </c>
      <c r="E81" s="10" t="s">
        <v>7</v>
      </c>
      <c r="F81" s="10" t="s">
        <v>8</v>
      </c>
      <c r="G81" s="10" t="s">
        <v>0</v>
      </c>
    </row>
    <row r="82" spans="1:9">
      <c r="A82" s="19" t="s">
        <v>16</v>
      </c>
      <c r="B82" s="19" t="s">
        <v>28</v>
      </c>
      <c r="C82" s="18">
        <v>0.47485121040099121</v>
      </c>
      <c r="D82" s="18">
        <v>0.52380952380952384</v>
      </c>
      <c r="E82" s="18">
        <v>0</v>
      </c>
      <c r="F82" s="18">
        <v>0</v>
      </c>
      <c r="G82" s="18">
        <v>0</v>
      </c>
    </row>
    <row r="83" spans="1:9">
      <c r="A83" s="19" t="s">
        <v>63</v>
      </c>
      <c r="B83" s="19" t="s">
        <v>64</v>
      </c>
      <c r="C83" s="18">
        <v>0.33076155385596584</v>
      </c>
      <c r="D83" s="18">
        <v>0.19047619047619047</v>
      </c>
      <c r="E83" s="18">
        <v>0</v>
      </c>
      <c r="F83" s="18">
        <v>0</v>
      </c>
      <c r="G83" s="18">
        <v>0</v>
      </c>
    </row>
    <row r="84" spans="1:9">
      <c r="A84" s="19" t="s">
        <v>20</v>
      </c>
      <c r="B84" s="19" t="s">
        <v>26</v>
      </c>
      <c r="C84" s="18">
        <v>0.12175205269653532</v>
      </c>
      <c r="D84" s="18">
        <v>0.17857142857142858</v>
      </c>
      <c r="E84" s="18">
        <v>0</v>
      </c>
      <c r="F84" s="18">
        <v>0</v>
      </c>
      <c r="G84" s="18">
        <v>0</v>
      </c>
    </row>
    <row r="85" spans="1:9">
      <c r="A85" s="19" t="s">
        <v>37</v>
      </c>
      <c r="B85" s="19" t="s">
        <v>32</v>
      </c>
      <c r="C85" s="18">
        <v>7.2635183046507582E-2</v>
      </c>
      <c r="D85" s="18">
        <v>0.10714285714285714</v>
      </c>
      <c r="E85" s="18">
        <v>0</v>
      </c>
      <c r="F85" s="18">
        <v>0</v>
      </c>
      <c r="G85" s="18">
        <v>0</v>
      </c>
    </row>
    <row r="86" spans="1:9">
      <c r="A86" s="19"/>
      <c r="B86" s="19"/>
      <c r="C86" s="18"/>
      <c r="D86" s="18"/>
      <c r="E86" s="18"/>
      <c r="F86" s="18"/>
      <c r="G86" s="18"/>
    </row>
    <row r="90" spans="1:9" ht="24" customHeight="1">
      <c r="A90" s="3" t="s">
        <v>1</v>
      </c>
      <c r="B90" s="23" t="s">
        <v>21</v>
      </c>
      <c r="C90" s="21"/>
      <c r="D90" s="21"/>
      <c r="E90" s="21"/>
      <c r="F90" s="21"/>
      <c r="G90" s="22"/>
    </row>
    <row r="91" spans="1:9" ht="25.5">
      <c r="A91" s="9" t="s">
        <v>2</v>
      </c>
      <c r="B91" s="27" t="s">
        <v>12</v>
      </c>
      <c r="C91" s="28"/>
      <c r="D91" s="28"/>
      <c r="E91" s="28"/>
      <c r="F91" s="28"/>
      <c r="G91" s="29"/>
    </row>
    <row r="92" spans="1:9" ht="114.75">
      <c r="A92" s="9" t="s">
        <v>4</v>
      </c>
      <c r="B92" s="9" t="s">
        <v>22</v>
      </c>
      <c r="C92" s="10" t="s">
        <v>5</v>
      </c>
      <c r="D92" s="10" t="s">
        <v>6</v>
      </c>
      <c r="E92" s="10" t="s">
        <v>7</v>
      </c>
      <c r="F92" s="10" t="s">
        <v>8</v>
      </c>
      <c r="G92" s="10" t="s">
        <v>0</v>
      </c>
      <c r="I92" s="13"/>
    </row>
    <row r="93" spans="1:9">
      <c r="A93" s="19" t="s">
        <v>53</v>
      </c>
      <c r="B93" s="19" t="s">
        <v>54</v>
      </c>
      <c r="C93" s="18">
        <f>122685562.53/227383853.54</f>
        <v>0.53955265785139794</v>
      </c>
      <c r="D93" s="18">
        <f>2/64</f>
        <v>3.125E-2</v>
      </c>
      <c r="E93" s="18">
        <v>0</v>
      </c>
      <c r="F93" s="18">
        <v>0</v>
      </c>
      <c r="G93" s="18">
        <v>0</v>
      </c>
    </row>
    <row r="94" spans="1:9" s="6" customFormat="1">
      <c r="A94" s="5" t="s">
        <v>11</v>
      </c>
      <c r="B94" s="5" t="s">
        <v>24</v>
      </c>
      <c r="C94" s="18">
        <f>98056019.98/227383853.54</f>
        <v>0.43123563284475069</v>
      </c>
      <c r="D94" s="18">
        <f>36/64</f>
        <v>0.5625</v>
      </c>
      <c r="E94" s="18">
        <v>0</v>
      </c>
      <c r="F94" s="18">
        <v>0</v>
      </c>
      <c r="G94" s="18">
        <v>0</v>
      </c>
    </row>
    <row r="95" spans="1:9" s="6" customFormat="1">
      <c r="A95" s="19" t="s">
        <v>16</v>
      </c>
      <c r="B95" s="19" t="s">
        <v>28</v>
      </c>
      <c r="C95" s="18">
        <f>5802779.95/227383853.54</f>
        <v>2.5519753754103786E-2</v>
      </c>
      <c r="D95" s="18">
        <f>23/64</f>
        <v>0.359375</v>
      </c>
      <c r="E95" s="18">
        <v>0</v>
      </c>
      <c r="F95" s="18">
        <v>0</v>
      </c>
      <c r="G95" s="18">
        <v>0</v>
      </c>
    </row>
    <row r="96" spans="1:9" s="6" customFormat="1">
      <c r="A96" s="19" t="s">
        <v>20</v>
      </c>
      <c r="B96" s="19" t="s">
        <v>26</v>
      </c>
      <c r="C96" s="18">
        <f>839491.08/227383853.54</f>
        <v>3.6919555497476066E-3</v>
      </c>
      <c r="D96" s="18">
        <f>3/64</f>
        <v>4.6875E-2</v>
      </c>
      <c r="E96" s="18">
        <v>0</v>
      </c>
      <c r="F96" s="18">
        <v>0</v>
      </c>
      <c r="G96" s="18">
        <v>0</v>
      </c>
    </row>
    <row r="97" spans="1:7" s="6" customFormat="1">
      <c r="A97" s="19"/>
      <c r="B97" s="19"/>
      <c r="C97" s="18"/>
      <c r="D97" s="18"/>
      <c r="E97" s="18"/>
      <c r="F97" s="18"/>
      <c r="G97" s="18"/>
    </row>
    <row r="100" spans="1:7" ht="13.5" thickBot="1"/>
    <row r="101" spans="1:7" ht="18.75" thickBot="1">
      <c r="A101" s="24" t="s">
        <v>57</v>
      </c>
      <c r="B101" s="25"/>
      <c r="C101" s="25"/>
      <c r="D101" s="25"/>
      <c r="E101" s="25"/>
      <c r="F101" s="25"/>
      <c r="G101" s="26"/>
    </row>
    <row r="103" spans="1:7">
      <c r="A103" s="3" t="s">
        <v>1</v>
      </c>
      <c r="B103" s="23" t="s">
        <v>3</v>
      </c>
      <c r="C103" s="21"/>
      <c r="D103" s="21"/>
      <c r="E103" s="21"/>
      <c r="F103" s="21"/>
      <c r="G103" s="22"/>
    </row>
    <row r="104" spans="1:7" ht="25.5">
      <c r="A104" s="9" t="s">
        <v>2</v>
      </c>
      <c r="B104" s="27" t="s">
        <v>9</v>
      </c>
      <c r="C104" s="28"/>
      <c r="D104" s="28"/>
      <c r="E104" s="28"/>
      <c r="F104" s="28"/>
      <c r="G104" s="29"/>
    </row>
    <row r="105" spans="1:7" ht="114.75">
      <c r="A105" s="37" t="s">
        <v>4</v>
      </c>
      <c r="B105" s="38"/>
      <c r="C105" s="10" t="s">
        <v>5</v>
      </c>
      <c r="D105" s="10" t="s">
        <v>6</v>
      </c>
      <c r="E105" s="10" t="s">
        <v>7</v>
      </c>
      <c r="F105" s="10" t="s">
        <v>8</v>
      </c>
      <c r="G105" s="10" t="s">
        <v>0</v>
      </c>
    </row>
    <row r="106" spans="1:7">
      <c r="A106" s="11" t="s">
        <v>29</v>
      </c>
      <c r="B106" s="11" t="s">
        <v>30</v>
      </c>
      <c r="C106" s="10"/>
      <c r="D106" s="10"/>
      <c r="E106" s="10"/>
      <c r="F106" s="10"/>
      <c r="G106" s="10"/>
    </row>
    <row r="107" spans="1:7">
      <c r="A107" s="5" t="s">
        <v>31</v>
      </c>
      <c r="B107" s="5" t="s">
        <v>33</v>
      </c>
      <c r="C107" s="18">
        <f>38940043.81/391595612.25</f>
        <v>9.9439428307843622E-2</v>
      </c>
      <c r="D107" s="18">
        <f>34/310</f>
        <v>0.10967741935483871</v>
      </c>
      <c r="E107" s="18">
        <v>0</v>
      </c>
      <c r="F107" s="18">
        <v>0</v>
      </c>
      <c r="G107" s="18">
        <v>0</v>
      </c>
    </row>
    <row r="108" spans="1:7">
      <c r="A108" s="5" t="s">
        <v>31</v>
      </c>
      <c r="B108" s="5" t="s">
        <v>44</v>
      </c>
      <c r="C108" s="18">
        <f>38762016.81/391595612.25</f>
        <v>9.8984808811529282E-2</v>
      </c>
      <c r="D108" s="18">
        <f>11/310</f>
        <v>3.5483870967741936E-2</v>
      </c>
      <c r="E108" s="18">
        <v>0</v>
      </c>
      <c r="F108" s="18">
        <v>0</v>
      </c>
      <c r="G108" s="18">
        <v>0</v>
      </c>
    </row>
    <row r="109" spans="1:7">
      <c r="A109" s="5" t="s">
        <v>31</v>
      </c>
      <c r="B109" s="5" t="s">
        <v>45</v>
      </c>
      <c r="C109" s="18">
        <f>27925454.77/391595612.25</f>
        <v>7.1311970554389176E-2</v>
      </c>
      <c r="D109" s="18">
        <f>26/310</f>
        <v>8.387096774193549E-2</v>
      </c>
      <c r="E109" s="18">
        <v>0</v>
      </c>
      <c r="F109" s="18">
        <v>0</v>
      </c>
      <c r="G109" s="18">
        <v>0</v>
      </c>
    </row>
    <row r="110" spans="1:7">
      <c r="A110" s="5" t="s">
        <v>31</v>
      </c>
      <c r="B110" s="19" t="s">
        <v>46</v>
      </c>
      <c r="C110" s="18">
        <f>25697092.95/391595612.25</f>
        <v>6.5621503781290128E-2</v>
      </c>
      <c r="D110" s="18">
        <f>17/310</f>
        <v>5.4838709677419356E-2</v>
      </c>
      <c r="E110" s="18">
        <v>0</v>
      </c>
      <c r="F110" s="18">
        <v>0</v>
      </c>
      <c r="G110" s="18">
        <v>0</v>
      </c>
    </row>
    <row r="111" spans="1:7">
      <c r="A111" s="5" t="s">
        <v>31</v>
      </c>
      <c r="B111" s="19" t="s">
        <v>34</v>
      </c>
      <c r="C111" s="18">
        <f>23182173.64/391595612.25</f>
        <v>5.9199268109266207E-2</v>
      </c>
      <c r="D111" s="18">
        <f>16/310</f>
        <v>5.1612903225806452E-2</v>
      </c>
      <c r="E111" s="18">
        <v>0</v>
      </c>
      <c r="F111" s="18">
        <v>0</v>
      </c>
      <c r="G111" s="18">
        <v>0</v>
      </c>
    </row>
    <row r="112" spans="1:7">
      <c r="A112" s="15"/>
      <c r="B112" s="7"/>
      <c r="C112" s="8"/>
      <c r="D112" s="8"/>
      <c r="E112" s="8"/>
      <c r="F112" s="8"/>
      <c r="G112" s="8"/>
    </row>
    <row r="115" spans="1:8" ht="24" customHeight="1">
      <c r="A115" s="3" t="s">
        <v>1</v>
      </c>
      <c r="B115" s="20" t="s">
        <v>19</v>
      </c>
      <c r="C115" s="33"/>
      <c r="D115" s="33"/>
      <c r="E115" s="33"/>
      <c r="F115" s="33"/>
      <c r="G115" s="34"/>
    </row>
    <row r="116" spans="1:8" ht="30.75" customHeight="1">
      <c r="A116" s="9" t="s">
        <v>2</v>
      </c>
      <c r="B116" s="27" t="s">
        <v>61</v>
      </c>
      <c r="C116" s="28"/>
      <c r="D116" s="28"/>
      <c r="E116" s="28"/>
      <c r="F116" s="28"/>
      <c r="G116" s="29"/>
      <c r="H116" s="14"/>
    </row>
    <row r="117" spans="1:8" ht="114.75">
      <c r="A117" s="35" t="s">
        <v>4</v>
      </c>
      <c r="B117" s="36"/>
      <c r="C117" s="10" t="s">
        <v>5</v>
      </c>
      <c r="D117" s="10" t="s">
        <v>6</v>
      </c>
      <c r="E117" s="10" t="s">
        <v>7</v>
      </c>
      <c r="F117" s="10" t="s">
        <v>8</v>
      </c>
      <c r="G117" s="10" t="s">
        <v>0</v>
      </c>
    </row>
    <row r="118" spans="1:8">
      <c r="A118" s="11" t="s">
        <v>29</v>
      </c>
      <c r="B118" s="11" t="s">
        <v>30</v>
      </c>
      <c r="C118" s="10"/>
      <c r="D118" s="10"/>
      <c r="E118" s="10"/>
      <c r="F118" s="10"/>
      <c r="G118" s="10"/>
    </row>
    <row r="119" spans="1:8">
      <c r="A119" s="5" t="s">
        <v>31</v>
      </c>
      <c r="B119" s="19" t="s">
        <v>55</v>
      </c>
      <c r="C119" s="18">
        <f>21034485.44/34491859.45</f>
        <v>0.60983912654787298</v>
      </c>
      <c r="D119" s="18">
        <f>30/53</f>
        <v>0.56603773584905659</v>
      </c>
      <c r="E119" s="18">
        <v>0</v>
      </c>
      <c r="F119" s="18">
        <v>0</v>
      </c>
      <c r="G119" s="18">
        <v>0</v>
      </c>
    </row>
    <row r="120" spans="1:8">
      <c r="A120" s="5" t="s">
        <v>31</v>
      </c>
      <c r="B120" s="19" t="s">
        <v>56</v>
      </c>
      <c r="C120" s="18">
        <f>10975458.64/34491859.45</f>
        <v>0.31820431878745814</v>
      </c>
      <c r="D120" s="18">
        <f>15/53</f>
        <v>0.28301886792452829</v>
      </c>
      <c r="E120" s="18">
        <v>0</v>
      </c>
      <c r="F120" s="18">
        <v>0</v>
      </c>
      <c r="G120" s="18">
        <v>0</v>
      </c>
      <c r="H120" s="14"/>
    </row>
    <row r="121" spans="1:8">
      <c r="A121" s="5" t="s">
        <v>31</v>
      </c>
      <c r="B121" s="19" t="s">
        <v>50</v>
      </c>
      <c r="C121" s="18">
        <f>1500169.37/34491859.45</f>
        <v>4.3493432767075707E-2</v>
      </c>
      <c r="D121" s="18">
        <f>6/53</f>
        <v>0.11320754716981132</v>
      </c>
      <c r="E121" s="18">
        <v>0</v>
      </c>
      <c r="F121" s="18">
        <v>0</v>
      </c>
      <c r="G121" s="18">
        <v>0</v>
      </c>
    </row>
    <row r="122" spans="1:8">
      <c r="A122" s="5" t="s">
        <v>31</v>
      </c>
      <c r="B122" s="19" t="s">
        <v>10</v>
      </c>
      <c r="C122" s="18">
        <f>981746/34491859.45</f>
        <v>2.846312189759314E-2</v>
      </c>
      <c r="D122" s="18">
        <f>2/53</f>
        <v>3.7735849056603772E-2</v>
      </c>
      <c r="E122" s="18">
        <v>0</v>
      </c>
      <c r="F122" s="18">
        <v>0</v>
      </c>
      <c r="G122" s="18">
        <v>0</v>
      </c>
    </row>
    <row r="123" spans="1:8">
      <c r="A123" s="5"/>
      <c r="B123" s="19"/>
      <c r="C123" s="18"/>
      <c r="D123" s="18"/>
      <c r="E123" s="18"/>
      <c r="F123" s="18"/>
      <c r="G123" s="18"/>
    </row>
  </sheetData>
  <mergeCells count="26">
    <mergeCell ref="B59:G59"/>
    <mergeCell ref="B69:G69"/>
    <mergeCell ref="B79:G79"/>
    <mergeCell ref="B80:G80"/>
    <mergeCell ref="A117:B117"/>
    <mergeCell ref="B116:G116"/>
    <mergeCell ref="B90:G90"/>
    <mergeCell ref="B91:G91"/>
    <mergeCell ref="B115:G115"/>
    <mergeCell ref="A105:B105"/>
    <mergeCell ref="B28:G28"/>
    <mergeCell ref="B29:G29"/>
    <mergeCell ref="A4:G4"/>
    <mergeCell ref="B103:G103"/>
    <mergeCell ref="B104:G104"/>
    <mergeCell ref="B6:G6"/>
    <mergeCell ref="B7:G7"/>
    <mergeCell ref="B17:G17"/>
    <mergeCell ref="B18:G18"/>
    <mergeCell ref="B39:G39"/>
    <mergeCell ref="B70:G70"/>
    <mergeCell ref="A101:G101"/>
    <mergeCell ref="B40:G40"/>
    <mergeCell ref="B50:G50"/>
    <mergeCell ref="B51:G51"/>
    <mergeCell ref="B58:G58"/>
  </mergeCells>
  <pageMargins left="0.7" right="0.7" top="0.78740157499999996" bottom="0.78740157499999996" header="0.3" footer="0.3"/>
  <pageSetup paperSize="9" scale="50" fitToHeight="0" orientation="portrait" r:id="rId1"/>
  <rowBreaks count="2" manualBreakCount="2">
    <brk id="55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2021final</vt:lpstr>
    </vt:vector>
  </TitlesOfParts>
  <Company>Universal Investment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 Karin</dc:creator>
  <cp:lastModifiedBy>Wennemann, Ina-Maria</cp:lastModifiedBy>
  <cp:lastPrinted>2022-05-10T09:00:07Z</cp:lastPrinted>
  <dcterms:created xsi:type="dcterms:W3CDTF">2016-06-24T14:23:37Z</dcterms:created>
  <dcterms:modified xsi:type="dcterms:W3CDTF">2022-05-10T09:00:34Z</dcterms:modified>
</cp:coreProperties>
</file>